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oszs-my.sharepoint.com/personal/strakajan_spszr_cz/Documents/H+L OV/4_Soutěže/2024-2025/SOD/Krajská kola - Řemeslo kraje/Zámečník (SM, Na, Puškař) SPŠ Žďár/Hodnocení/"/>
    </mc:Choice>
  </mc:AlternateContent>
  <xr:revisionPtr revIDLastSave="90" documentId="14_{119ADF73-67DE-450C-A50E-A506A97B504C}" xr6:coauthVersionLast="47" xr6:coauthVersionMax="47" xr10:uidLastSave="{64186269-78E8-4D3E-AECE-A123A96DA860}"/>
  <bookViews>
    <workbookView xWindow="28680" yWindow="-120" windowWidth="25440" windowHeight="15390" activeTab="1" xr2:uid="{0F9307C5-58E8-4BAF-BBE9-27552B959747}"/>
  </bookViews>
  <sheets>
    <sheet name="List1" sheetId="1" r:id="rId1"/>
    <sheet name="List1 (2)" sheetId="4" r:id="rId2"/>
  </sheets>
  <definedNames>
    <definedName name="_xlnm._FilterDatabase" localSheetId="0" hidden="1">List1!$A$9:$F$9</definedName>
    <definedName name="_xlnm._FilterDatabase" localSheetId="1" hidden="1">'List1 (2)'!$A$9:$J$9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G16" i="4"/>
  <c r="H16" i="4" s="1"/>
  <c r="E16" i="4"/>
  <c r="G14" i="4"/>
  <c r="H14" i="4" s="1"/>
  <c r="E14" i="4"/>
  <c r="F14" i="4" s="1"/>
  <c r="G12" i="4"/>
  <c r="H12" i="4" s="1"/>
  <c r="E12" i="4"/>
  <c r="G10" i="4"/>
  <c r="H10" i="4" s="1"/>
  <c r="H18" i="4"/>
  <c r="H20" i="4"/>
  <c r="F18" i="4"/>
  <c r="F20" i="4"/>
  <c r="F10" i="4"/>
  <c r="I20" i="4"/>
  <c r="J20" i="4" s="1"/>
  <c r="I7" i="4"/>
  <c r="I16" i="4" l="1"/>
  <c r="J16" i="4" s="1"/>
  <c r="F16" i="4"/>
  <c r="I14" i="4"/>
  <c r="J14" i="4" s="1"/>
  <c r="I12" i="4"/>
  <c r="J12" i="4" s="1"/>
  <c r="F12" i="4"/>
  <c r="I10" i="4"/>
  <c r="J10" i="4" s="1"/>
  <c r="I18" i="4"/>
  <c r="J18" i="4" s="1"/>
  <c r="F20" i="1" l="1"/>
  <c r="F18" i="1"/>
  <c r="E10" i="1"/>
  <c r="F10" i="1" s="1"/>
  <c r="E16" i="1"/>
  <c r="F16" i="1" s="1"/>
  <c r="E14" i="1"/>
  <c r="F14" i="1" s="1"/>
  <c r="E12" i="1"/>
  <c r="F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Bc. Lukáš Linhart</author>
  </authors>
  <commentList>
    <comment ref="A12" authorId="0" shapeId="0" xr:uid="{967F7966-AF5A-47FD-A17D-EC0649D5F7C5}">
      <text>
        <r>
          <rPr>
            <sz val="9"/>
            <color indexed="81"/>
            <rFont val="Tahoma"/>
            <family val="2"/>
            <charset val="238"/>
          </rPr>
          <t xml:space="preserve">Sem dopíšeme pořadí 
po vyfiltrování dle počtu bodů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Bc. Lukáš Linhart</author>
  </authors>
  <commentList>
    <comment ref="A18" authorId="0" shapeId="0" xr:uid="{0A09B83C-72FD-4991-8D8B-A0292A6E5232}">
      <text>
        <r>
          <rPr>
            <sz val="9"/>
            <color indexed="81"/>
            <rFont val="Tahoma"/>
            <family val="2"/>
            <charset val="238"/>
          </rPr>
          <t xml:space="preserve">Sem dopíšeme pořadí 
po vyfiltrování dle počtu bodů
</t>
        </r>
      </text>
    </comment>
  </commentList>
</comments>
</file>

<file path=xl/sharedStrings.xml><?xml version="1.0" encoding="utf-8"?>
<sst xmlns="http://schemas.openxmlformats.org/spreadsheetml/2006/main" count="75" uniqueCount="43">
  <si>
    <t>Střední průmyslová škola Žďár nad Sázavou</t>
  </si>
  <si>
    <t>Soutěž odborných dovedností - ŘEMESLO VYSOČINY 2025 - ZÁMEČNÍK</t>
  </si>
  <si>
    <t>Celkové vyhodnocení soutěže družstev</t>
  </si>
  <si>
    <t>Ve Žďáře nad Sázavou      14.2.2025</t>
  </si>
  <si>
    <t>Umístění</t>
  </si>
  <si>
    <t>Příjmení a jméno</t>
  </si>
  <si>
    <t>Maximální počet bodů</t>
  </si>
  <si>
    <t>Škola</t>
  </si>
  <si>
    <t>Soutěž. číslo</t>
  </si>
  <si>
    <t>Součet bodů</t>
  </si>
  <si>
    <t>Úspěšnost v %</t>
  </si>
  <si>
    <t>Patalkha Andrii
Juda Petr</t>
  </si>
  <si>
    <t>SPŠ Žďár nad Sázavou</t>
  </si>
  <si>
    <t>2.</t>
  </si>
  <si>
    <t xml:space="preserve">Kučera Nikolas
Kotlas Jan
</t>
  </si>
  <si>
    <t>SŠTE Chotěboř</t>
  </si>
  <si>
    <t>3.</t>
  </si>
  <si>
    <t>Půža Ondřej 
Syrovátka Jiří</t>
  </si>
  <si>
    <t>Střední škola průmyslová Jihlava</t>
  </si>
  <si>
    <t>4.</t>
  </si>
  <si>
    <t>Arbelovský Tomáš
Malimánek Vojtěch</t>
  </si>
  <si>
    <t>Gymnázium, SOŠ a VOŠ Ledeč nad Sázavou</t>
  </si>
  <si>
    <t>5.</t>
  </si>
  <si>
    <t xml:space="preserve">
Smutka Vítek</t>
  </si>
  <si>
    <t>Agro-technická Bystřice nad Pernštejnem</t>
  </si>
  <si>
    <t>6.</t>
  </si>
  <si>
    <t xml:space="preserve">
Malyarchyn Volodymyr
</t>
  </si>
  <si>
    <t>SPŠ a SOU Pelhřimov</t>
  </si>
  <si>
    <t>Hodnotitelská komise:</t>
  </si>
  <si>
    <t>Hlavní rozhodčí</t>
  </si>
  <si>
    <t>Ing. Pavel Janík</t>
  </si>
  <si>
    <t>Rozhodčí</t>
  </si>
  <si>
    <t>Pavel Fialka, Miloš Kislinger</t>
  </si>
  <si>
    <t>Soutěž odborných dovedností - ŘEMESLO VYSOČINY 2025 - MECHANIK SEŘIZOVAČ</t>
  </si>
  <si>
    <t>Praktická část I</t>
  </si>
  <si>
    <t>Praktická část II</t>
  </si>
  <si>
    <t>Celkem</t>
  </si>
  <si>
    <t>1.</t>
  </si>
  <si>
    <t>Hlavní rozhodčí  Mgr. Filip Votava</t>
  </si>
  <si>
    <t>Rozhodčí Pavel Vítek, Josef Kopečný</t>
  </si>
  <si>
    <t>…................................</t>
  </si>
  <si>
    <t xml:space="preserve">      Ing. Jiří Straka</t>
  </si>
  <si>
    <t>ředitel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</si>
</sst>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vertical="top" wrapText="1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top"/>
    </xf>
    <xf numFmtId="0" fontId="2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top" wrapText="1"/>
    </xf>
    <xf numFmtId="0" fontId="1" fillId="0" borderId="28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6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DAEC14AF-AE7B-42C4-A6AB-89D6EB7C5037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66676</xdr:rowOff>
    </xdr:from>
    <xdr:to>
      <xdr:col>8</xdr:col>
      <xdr:colOff>45868</xdr:colOff>
      <xdr:row>3</xdr:row>
      <xdr:rowOff>123826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49094B0-D091-480A-979F-31FB31F2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6676"/>
          <a:ext cx="271286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25</xdr:row>
      <xdr:rowOff>0</xdr:rowOff>
    </xdr:from>
    <xdr:to>
      <xdr:col>2</xdr:col>
      <xdr:colOff>1889125</xdr:colOff>
      <xdr:row>28</xdr:row>
      <xdr:rowOff>115570</xdr:rowOff>
    </xdr:to>
    <xdr:grpSp>
      <xdr:nvGrpSpPr>
        <xdr:cNvPr id="4" name="Group 2">
          <a:extLst>
            <a:ext uri="{FF2B5EF4-FFF2-40B4-BE49-F238E27FC236}">
              <a16:creationId xmlns:a16="http://schemas.microsoft.com/office/drawing/2014/main" id="{E2277B33-E975-274F-53E0-25D023E2540F}"/>
            </a:ext>
          </a:extLst>
        </xdr:cNvPr>
        <xdr:cNvGrpSpPr>
          <a:grpSpLocks/>
        </xdr:cNvGrpSpPr>
      </xdr:nvGrpSpPr>
      <xdr:grpSpPr bwMode="auto">
        <a:xfrm>
          <a:off x="409575" y="5143500"/>
          <a:ext cx="3175000" cy="687070"/>
          <a:chOff x="3367" y="14207"/>
          <a:chExt cx="4998" cy="1080"/>
        </a:xfrm>
      </xdr:grpSpPr>
      <xdr:pic>
        <xdr:nvPicPr>
          <xdr:cNvPr id="5" name="Picture 3">
            <a:extLst>
              <a:ext uri="{FF2B5EF4-FFF2-40B4-BE49-F238E27FC236}">
                <a16:creationId xmlns:a16="http://schemas.microsoft.com/office/drawing/2014/main" id="{885A114E-209B-086E-31A1-79A32D9B74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7" y="14303"/>
            <a:ext cx="2633" cy="9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4" descr="cechkovo">
            <a:extLst>
              <a:ext uri="{FF2B5EF4-FFF2-40B4-BE49-F238E27FC236}">
                <a16:creationId xmlns:a16="http://schemas.microsoft.com/office/drawing/2014/main" id="{0B35426C-2CBA-D5A5-E238-FA09560344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4" y="14207"/>
            <a:ext cx="837" cy="108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Picture 5">
            <a:extLst>
              <a:ext uri="{FF2B5EF4-FFF2-40B4-BE49-F238E27FC236}">
                <a16:creationId xmlns:a16="http://schemas.microsoft.com/office/drawing/2014/main" id="{DA3D7C13-A218-CA48-4F1B-EA7F1AD5EC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47"/>
          <a:stretch>
            <a:fillRect/>
          </a:stretch>
        </xdr:blipFill>
        <xdr:spPr bwMode="auto">
          <a:xfrm>
            <a:off x="7056" y="14339"/>
            <a:ext cx="1309" cy="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38101</xdr:colOff>
      <xdr:row>25</xdr:row>
      <xdr:rowOff>76202</xdr:rowOff>
    </xdr:from>
    <xdr:to>
      <xdr:col>5</xdr:col>
      <xdr:colOff>742951</xdr:colOff>
      <xdr:row>28</xdr:row>
      <xdr:rowOff>95252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3CC4A2CD-27BE-B7FD-AD81-A14C9AB9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6" y="5229227"/>
          <a:ext cx="1771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66676</xdr:rowOff>
    </xdr:from>
    <xdr:to>
      <xdr:col>9</xdr:col>
      <xdr:colOff>369718</xdr:colOff>
      <xdr:row>3</xdr:row>
      <xdr:rowOff>123826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62FBEDA-F37F-4BAC-BD48-5C1F027A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66676"/>
          <a:ext cx="271286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25</xdr:row>
      <xdr:rowOff>0</xdr:rowOff>
    </xdr:from>
    <xdr:to>
      <xdr:col>2</xdr:col>
      <xdr:colOff>1889125</xdr:colOff>
      <xdr:row>28</xdr:row>
      <xdr:rowOff>115570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4122CAA-9B1F-4800-8022-CC3786400BE4}"/>
            </a:ext>
          </a:extLst>
        </xdr:cNvPr>
        <xdr:cNvGrpSpPr>
          <a:grpSpLocks/>
        </xdr:cNvGrpSpPr>
      </xdr:nvGrpSpPr>
      <xdr:grpSpPr bwMode="auto">
        <a:xfrm>
          <a:off x="409575" y="5143500"/>
          <a:ext cx="3175000" cy="687070"/>
          <a:chOff x="3367" y="14207"/>
          <a:chExt cx="4998" cy="108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45F8F099-E3E1-5EAC-D9E1-E7D30941B3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7" y="14303"/>
            <a:ext cx="2633" cy="9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cechkovo">
            <a:extLst>
              <a:ext uri="{FF2B5EF4-FFF2-40B4-BE49-F238E27FC236}">
                <a16:creationId xmlns:a16="http://schemas.microsoft.com/office/drawing/2014/main" id="{0F04F50E-5AAB-D946-D34C-E29CA109C0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4" y="14207"/>
            <a:ext cx="837" cy="108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45D1653-F304-C52E-F77C-125519CE7A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47"/>
          <a:stretch>
            <a:fillRect/>
          </a:stretch>
        </xdr:blipFill>
        <xdr:spPr bwMode="auto">
          <a:xfrm>
            <a:off x="7056" y="14339"/>
            <a:ext cx="1309" cy="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38101</xdr:colOff>
      <xdr:row>25</xdr:row>
      <xdr:rowOff>76202</xdr:rowOff>
    </xdr:from>
    <xdr:to>
      <xdr:col>6</xdr:col>
      <xdr:colOff>133351</xdr:colOff>
      <xdr:row>28</xdr:row>
      <xdr:rowOff>95252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2B73148-DE1D-4014-9348-ABD2BB64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5219702"/>
          <a:ext cx="1771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FB71-95B9-4F7E-8AE8-5C1965BE3205}">
  <dimension ref="A2:F28"/>
  <sheetViews>
    <sheetView workbookViewId="0">
      <selection activeCell="D10" sqref="D10:D21"/>
    </sheetView>
  </sheetViews>
  <sheetFormatPr defaultRowHeight="15" x14ac:dyDescent="0.25"/>
  <cols>
    <col min="1" max="1" width="6" customWidth="1"/>
    <col min="2" max="2" width="19.42578125" bestFit="1" customWidth="1"/>
    <col min="3" max="3" width="35" bestFit="1" customWidth="1"/>
    <col min="4" max="4" width="6.85546875" customWidth="1"/>
    <col min="6" max="6" width="12.5703125" bestFit="1" customWidth="1"/>
  </cols>
  <sheetData>
    <row r="2" spans="1:6" ht="21" x14ac:dyDescent="0.35">
      <c r="A2" s="5" t="s">
        <v>0</v>
      </c>
    </row>
    <row r="3" spans="1:6" x14ac:dyDescent="0.25">
      <c r="A3" s="4" t="s">
        <v>1</v>
      </c>
    </row>
    <row r="5" spans="1:6" x14ac:dyDescent="0.25">
      <c r="A5" s="4" t="s">
        <v>2</v>
      </c>
    </row>
    <row r="6" spans="1:6" ht="15.75" thickBot="1" x14ac:dyDescent="0.3">
      <c r="A6" s="1"/>
      <c r="B6" s="2"/>
      <c r="C6" s="4" t="s">
        <v>3</v>
      </c>
      <c r="D6" s="3"/>
      <c r="E6" s="30"/>
      <c r="F6" s="30"/>
    </row>
    <row r="7" spans="1:6" ht="15.75" thickBot="1" x14ac:dyDescent="0.3">
      <c r="A7" s="31" t="s">
        <v>4</v>
      </c>
      <c r="B7" s="34" t="s">
        <v>5</v>
      </c>
      <c r="C7" s="37" t="s">
        <v>6</v>
      </c>
      <c r="D7" s="38"/>
      <c r="E7" s="37">
        <v>400</v>
      </c>
      <c r="F7" s="38"/>
    </row>
    <row r="8" spans="1:6" x14ac:dyDescent="0.25">
      <c r="A8" s="32"/>
      <c r="B8" s="35"/>
      <c r="C8" s="39" t="s">
        <v>7</v>
      </c>
      <c r="D8" s="43" t="s">
        <v>8</v>
      </c>
      <c r="E8" s="45" t="s">
        <v>9</v>
      </c>
      <c r="F8" s="41" t="s">
        <v>10</v>
      </c>
    </row>
    <row r="9" spans="1:6" ht="36.75" customHeight="1" thickBot="1" x14ac:dyDescent="0.3">
      <c r="A9" s="33"/>
      <c r="B9" s="36"/>
      <c r="C9" s="40"/>
      <c r="D9" s="44"/>
      <c r="E9" s="46"/>
      <c r="F9" s="42"/>
    </row>
    <row r="10" spans="1:6" ht="15" customHeight="1" x14ac:dyDescent="0.25">
      <c r="A10" s="11">
        <v>1</v>
      </c>
      <c r="B10" s="28" t="s">
        <v>11</v>
      </c>
      <c r="C10" s="29" t="s">
        <v>12</v>
      </c>
      <c r="D10" s="24">
        <v>3.4</v>
      </c>
      <c r="E10" s="26">
        <f>150.56+116.73</f>
        <v>267.29000000000002</v>
      </c>
      <c r="F10" s="27">
        <f>E10/$E$7*100</f>
        <v>66.822500000000005</v>
      </c>
    </row>
    <row r="11" spans="1:6" x14ac:dyDescent="0.25">
      <c r="A11" s="12"/>
      <c r="B11" s="16"/>
      <c r="C11" s="22"/>
      <c r="D11" s="20"/>
      <c r="E11" s="7"/>
      <c r="F11" s="9"/>
    </row>
    <row r="12" spans="1:6" x14ac:dyDescent="0.25">
      <c r="A12" s="13" t="s">
        <v>13</v>
      </c>
      <c r="B12" s="15" t="s">
        <v>14</v>
      </c>
      <c r="C12" s="21" t="s">
        <v>15</v>
      </c>
      <c r="D12" s="20">
        <v>2.8</v>
      </c>
      <c r="E12" s="7">
        <f>154.51+95.3</f>
        <v>249.81</v>
      </c>
      <c r="F12" s="9">
        <f>E12/$E$7*100</f>
        <v>62.452500000000001</v>
      </c>
    </row>
    <row r="13" spans="1:6" x14ac:dyDescent="0.25">
      <c r="A13" s="12"/>
      <c r="B13" s="16"/>
      <c r="C13" s="22"/>
      <c r="D13" s="20"/>
      <c r="E13" s="7"/>
      <c r="F13" s="9"/>
    </row>
    <row r="14" spans="1:6" x14ac:dyDescent="0.25">
      <c r="A14" s="13" t="s">
        <v>16</v>
      </c>
      <c r="B14" s="17" t="s">
        <v>17</v>
      </c>
      <c r="C14" s="21" t="s">
        <v>18</v>
      </c>
      <c r="D14" s="20">
        <v>12.11</v>
      </c>
      <c r="E14" s="7">
        <f>130.83+100.38</f>
        <v>231.21</v>
      </c>
      <c r="F14" s="9">
        <f>E14/$E$7*100</f>
        <v>57.802500000000002</v>
      </c>
    </row>
    <row r="15" spans="1:6" x14ac:dyDescent="0.25">
      <c r="A15" s="12"/>
      <c r="B15" s="18"/>
      <c r="C15" s="22"/>
      <c r="D15" s="20"/>
      <c r="E15" s="7"/>
      <c r="F15" s="9"/>
    </row>
    <row r="16" spans="1:6" x14ac:dyDescent="0.25">
      <c r="A16" s="13" t="s">
        <v>19</v>
      </c>
      <c r="B16" s="15" t="s">
        <v>20</v>
      </c>
      <c r="C16" s="21" t="s">
        <v>21</v>
      </c>
      <c r="D16" s="20">
        <v>7.6</v>
      </c>
      <c r="E16" s="7">
        <f>91.92+88.53</f>
        <v>180.45</v>
      </c>
      <c r="F16" s="9">
        <f>E16/$E$7*100</f>
        <v>45.112499999999997</v>
      </c>
    </row>
    <row r="17" spans="1:6" x14ac:dyDescent="0.25">
      <c r="A17" s="12"/>
      <c r="B17" s="16"/>
      <c r="C17" s="22"/>
      <c r="D17" s="20"/>
      <c r="E17" s="7"/>
      <c r="F17" s="9"/>
    </row>
    <row r="18" spans="1:6" x14ac:dyDescent="0.25">
      <c r="A18" s="13" t="s">
        <v>22</v>
      </c>
      <c r="B18" s="17" t="s">
        <v>23</v>
      </c>
      <c r="C18" s="21" t="s">
        <v>24</v>
      </c>
      <c r="D18" s="20">
        <v>9</v>
      </c>
      <c r="E18" s="7">
        <v>111.65</v>
      </c>
      <c r="F18" s="9">
        <f>E18/$E$7*100</f>
        <v>27.912500000000001</v>
      </c>
    </row>
    <row r="19" spans="1:6" x14ac:dyDescent="0.25">
      <c r="A19" s="12"/>
      <c r="B19" s="18"/>
      <c r="C19" s="22"/>
      <c r="D19" s="20"/>
      <c r="E19" s="7"/>
      <c r="F19" s="9"/>
    </row>
    <row r="20" spans="1:6" x14ac:dyDescent="0.25">
      <c r="A20" s="13" t="s">
        <v>25</v>
      </c>
      <c r="B20" s="15" t="s">
        <v>26</v>
      </c>
      <c r="C20" s="21" t="s">
        <v>27</v>
      </c>
      <c r="D20" s="20">
        <v>5</v>
      </c>
      <c r="E20" s="7">
        <v>79.510000000000005</v>
      </c>
      <c r="F20" s="9">
        <f>E20/$E$7*100</f>
        <v>19.877500000000001</v>
      </c>
    </row>
    <row r="21" spans="1:6" ht="15.75" thickBot="1" x14ac:dyDescent="0.3">
      <c r="A21" s="14"/>
      <c r="B21" s="19"/>
      <c r="C21" s="23"/>
      <c r="D21" s="25"/>
      <c r="E21" s="8"/>
      <c r="F21" s="10"/>
    </row>
    <row r="23" spans="1:6" x14ac:dyDescent="0.25">
      <c r="B23" s="1" t="s">
        <v>28</v>
      </c>
      <c r="C23" s="2" t="s">
        <v>29</v>
      </c>
      <c r="D23" t="s">
        <v>30</v>
      </c>
    </row>
    <row r="24" spans="1:6" x14ac:dyDescent="0.25">
      <c r="C24" s="2" t="s">
        <v>31</v>
      </c>
      <c r="D24" t="s">
        <v>32</v>
      </c>
    </row>
    <row r="26" spans="1:6" x14ac:dyDescent="0.25">
      <c r="E26" s="6"/>
    </row>
    <row r="27" spans="1:6" x14ac:dyDescent="0.25">
      <c r="E27" s="6"/>
    </row>
    <row r="28" spans="1:6" x14ac:dyDescent="0.25">
      <c r="E28" s="6"/>
    </row>
  </sheetData>
  <autoFilter ref="A9:F9" xr:uid="{FACDFB71-95B9-4F7E-8AE8-5C1965BE3205}">
    <sortState xmlns:xlrd2="http://schemas.microsoft.com/office/spreadsheetml/2017/richdata2" ref="A14:F21">
      <sortCondition descending="1" ref="E9"/>
    </sortState>
  </autoFilter>
  <mergeCells count="45">
    <mergeCell ref="E6:F6"/>
    <mergeCell ref="A7:A9"/>
    <mergeCell ref="B7:B9"/>
    <mergeCell ref="C7:D7"/>
    <mergeCell ref="E7:F7"/>
    <mergeCell ref="C8:C9"/>
    <mergeCell ref="F8:F9"/>
    <mergeCell ref="D8:D9"/>
    <mergeCell ref="E8:E9"/>
    <mergeCell ref="E10:E11"/>
    <mergeCell ref="F10:F11"/>
    <mergeCell ref="B10:B11"/>
    <mergeCell ref="C10:C11"/>
    <mergeCell ref="C12:C13"/>
    <mergeCell ref="C14:C15"/>
    <mergeCell ref="C16:C17"/>
    <mergeCell ref="C18:C19"/>
    <mergeCell ref="C20:C21"/>
    <mergeCell ref="D10:D11"/>
    <mergeCell ref="D12:D13"/>
    <mergeCell ref="D16:D17"/>
    <mergeCell ref="D20:D21"/>
    <mergeCell ref="F18:F19"/>
    <mergeCell ref="E18:E19"/>
    <mergeCell ref="E12:E13"/>
    <mergeCell ref="F12:F13"/>
    <mergeCell ref="D14:D15"/>
    <mergeCell ref="F14:F15"/>
    <mergeCell ref="E14:E15"/>
    <mergeCell ref="E20:E21"/>
    <mergeCell ref="F20:F21"/>
    <mergeCell ref="A10:A11"/>
    <mergeCell ref="A12:A13"/>
    <mergeCell ref="A14:A15"/>
    <mergeCell ref="A16:A17"/>
    <mergeCell ref="A18:A19"/>
    <mergeCell ref="A20:A21"/>
    <mergeCell ref="B12:B13"/>
    <mergeCell ref="B14:B15"/>
    <mergeCell ref="B16:B17"/>
    <mergeCell ref="B18:B19"/>
    <mergeCell ref="B20:B21"/>
    <mergeCell ref="E16:E17"/>
    <mergeCell ref="F16:F17"/>
    <mergeCell ref="D18:D19"/>
  </mergeCells>
  <conditionalFormatting sqref="B10:D10 B12:D12 B14:D14 B16:D16 B18:D18 B20:D20 B23:C23 C24">
    <cfRule type="cellIs" dxfId="4" priority="7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2723-A438-4EE1-AF07-D68EDBB0E74C}">
  <dimension ref="A2:J28"/>
  <sheetViews>
    <sheetView tabSelected="1" workbookViewId="0">
      <selection activeCell="L18" sqref="L18"/>
    </sheetView>
  </sheetViews>
  <sheetFormatPr defaultRowHeight="15" x14ac:dyDescent="0.25"/>
  <cols>
    <col min="1" max="1" width="6" customWidth="1"/>
    <col min="2" max="2" width="19.42578125" bestFit="1" customWidth="1"/>
    <col min="3" max="3" width="36.85546875" bestFit="1" customWidth="1"/>
    <col min="4" max="4" width="6.85546875" customWidth="1"/>
  </cols>
  <sheetData>
    <row r="2" spans="1:10" ht="21" x14ac:dyDescent="0.35">
      <c r="A2" s="5" t="s">
        <v>0</v>
      </c>
    </row>
    <row r="3" spans="1:10" x14ac:dyDescent="0.25">
      <c r="A3" s="4" t="s">
        <v>33</v>
      </c>
    </row>
    <row r="5" spans="1:10" ht="15.75" thickBot="1" x14ac:dyDescent="0.3">
      <c r="A5" s="4" t="s">
        <v>2</v>
      </c>
    </row>
    <row r="6" spans="1:10" ht="15.75" thickBot="1" x14ac:dyDescent="0.3">
      <c r="A6" s="1"/>
      <c r="B6" s="2"/>
      <c r="C6" s="4" t="s">
        <v>3</v>
      </c>
      <c r="D6" s="3"/>
      <c r="E6" s="47" t="s">
        <v>34</v>
      </c>
      <c r="F6" s="48"/>
      <c r="G6" s="47" t="s">
        <v>35</v>
      </c>
      <c r="H6" s="48"/>
      <c r="I6" s="49" t="s">
        <v>36</v>
      </c>
      <c r="J6" s="50"/>
    </row>
    <row r="7" spans="1:10" x14ac:dyDescent="0.25">
      <c r="A7" s="51" t="s">
        <v>4</v>
      </c>
      <c r="B7" s="52" t="s">
        <v>5</v>
      </c>
      <c r="C7" s="53" t="s">
        <v>6</v>
      </c>
      <c r="D7" s="54"/>
      <c r="E7" s="24">
        <v>300</v>
      </c>
      <c r="F7" s="55"/>
      <c r="G7" s="24">
        <v>100</v>
      </c>
      <c r="H7" s="55"/>
      <c r="I7" s="24">
        <f>SUM(E7:H7)</f>
        <v>400</v>
      </c>
      <c r="J7" s="55"/>
    </row>
    <row r="8" spans="1:10" x14ac:dyDescent="0.25">
      <c r="A8" s="56"/>
      <c r="B8" s="35"/>
      <c r="C8" s="57" t="s">
        <v>7</v>
      </c>
      <c r="D8" s="58" t="s">
        <v>8</v>
      </c>
      <c r="E8" s="59" t="s">
        <v>9</v>
      </c>
      <c r="F8" s="60" t="s">
        <v>10</v>
      </c>
      <c r="G8" s="59" t="s">
        <v>9</v>
      </c>
      <c r="H8" s="60" t="s">
        <v>10</v>
      </c>
      <c r="I8" s="59" t="s">
        <v>9</v>
      </c>
      <c r="J8" s="60" t="s">
        <v>10</v>
      </c>
    </row>
    <row r="9" spans="1:10" ht="36.75" customHeight="1" thickBot="1" x14ac:dyDescent="0.3">
      <c r="A9" s="70"/>
      <c r="B9" s="36"/>
      <c r="C9" s="71"/>
      <c r="D9" s="44"/>
      <c r="E9" s="72"/>
      <c r="F9" s="42"/>
      <c r="G9" s="72"/>
      <c r="H9" s="42"/>
      <c r="I9" s="72"/>
      <c r="J9" s="42"/>
    </row>
    <row r="10" spans="1:10" ht="15" customHeight="1" x14ac:dyDescent="0.25">
      <c r="A10" s="73" t="s">
        <v>37</v>
      </c>
      <c r="B10" s="28" t="s">
        <v>11</v>
      </c>
      <c r="C10" s="29" t="s">
        <v>12</v>
      </c>
      <c r="D10" s="24">
        <v>3.4</v>
      </c>
      <c r="E10" s="74">
        <f>108+78</f>
        <v>186</v>
      </c>
      <c r="F10" s="75">
        <f>E10/300*100</f>
        <v>62</v>
      </c>
      <c r="G10" s="73">
        <f>39+35</f>
        <v>74</v>
      </c>
      <c r="H10" s="75">
        <f>G10/100*100</f>
        <v>74</v>
      </c>
      <c r="I10" s="74">
        <f>G10+E10</f>
        <v>260</v>
      </c>
      <c r="J10" s="75">
        <f>I10/400*100</f>
        <v>65</v>
      </c>
    </row>
    <row r="11" spans="1:10" x14ac:dyDescent="0.25">
      <c r="A11" s="63"/>
      <c r="B11" s="16"/>
      <c r="C11" s="22"/>
      <c r="D11" s="20"/>
      <c r="E11" s="64"/>
      <c r="F11" s="65"/>
      <c r="G11" s="63"/>
      <c r="H11" s="65"/>
      <c r="I11" s="64"/>
      <c r="J11" s="65"/>
    </row>
    <row r="12" spans="1:10" ht="15" customHeight="1" x14ac:dyDescent="0.25">
      <c r="A12" s="63" t="s">
        <v>13</v>
      </c>
      <c r="B12" s="15" t="s">
        <v>14</v>
      </c>
      <c r="C12" s="21" t="s">
        <v>15</v>
      </c>
      <c r="D12" s="20">
        <v>2.8</v>
      </c>
      <c r="E12" s="64">
        <f>107+59</f>
        <v>166</v>
      </c>
      <c r="F12" s="62">
        <f t="shared" ref="F12" si="0">E12/300*100</f>
        <v>55.333333333333336</v>
      </c>
      <c r="G12" s="63">
        <f>43+33</f>
        <v>76</v>
      </c>
      <c r="H12" s="62">
        <f t="shared" ref="H12" si="1">G12/100*100</f>
        <v>76</v>
      </c>
      <c r="I12" s="64">
        <f>G12+E12</f>
        <v>242</v>
      </c>
      <c r="J12" s="62">
        <f t="shared" ref="J12" si="2">I12/400*100</f>
        <v>60.5</v>
      </c>
    </row>
    <row r="13" spans="1:10" x14ac:dyDescent="0.25">
      <c r="A13" s="63"/>
      <c r="B13" s="16"/>
      <c r="C13" s="22"/>
      <c r="D13" s="20"/>
      <c r="E13" s="64"/>
      <c r="F13" s="65"/>
      <c r="G13" s="63"/>
      <c r="H13" s="65"/>
      <c r="I13" s="64"/>
      <c r="J13" s="65"/>
    </row>
    <row r="14" spans="1:10" ht="15" customHeight="1" x14ac:dyDescent="0.25">
      <c r="A14" s="61" t="s">
        <v>16</v>
      </c>
      <c r="B14" s="17" t="s">
        <v>17</v>
      </c>
      <c r="C14" s="21" t="s">
        <v>18</v>
      </c>
      <c r="D14" s="20">
        <v>12.11</v>
      </c>
      <c r="E14" s="64">
        <f>97+61</f>
        <v>158</v>
      </c>
      <c r="F14" s="62">
        <f t="shared" ref="F14" si="3">E14/300*100</f>
        <v>52.666666666666664</v>
      </c>
      <c r="G14" s="63">
        <f>31+35</f>
        <v>66</v>
      </c>
      <c r="H14" s="62">
        <f t="shared" ref="H14" si="4">G14/100*100</f>
        <v>66</v>
      </c>
      <c r="I14" s="64">
        <f>G14+E14</f>
        <v>224</v>
      </c>
      <c r="J14" s="62">
        <f t="shared" ref="J14" si="5">I14/400*100</f>
        <v>56.000000000000007</v>
      </c>
    </row>
    <row r="15" spans="1:10" x14ac:dyDescent="0.25">
      <c r="A15" s="63"/>
      <c r="B15" s="18"/>
      <c r="C15" s="22"/>
      <c r="D15" s="20"/>
      <c r="E15" s="64"/>
      <c r="F15" s="65"/>
      <c r="G15" s="63"/>
      <c r="H15" s="65"/>
      <c r="I15" s="64"/>
      <c r="J15" s="65"/>
    </row>
    <row r="16" spans="1:10" ht="15" customHeight="1" x14ac:dyDescent="0.25">
      <c r="A16" s="63" t="s">
        <v>19</v>
      </c>
      <c r="B16" s="15" t="s">
        <v>20</v>
      </c>
      <c r="C16" s="21" t="s">
        <v>21</v>
      </c>
      <c r="D16" s="20">
        <v>7.6</v>
      </c>
      <c r="E16" s="64">
        <f>72+69</f>
        <v>141</v>
      </c>
      <c r="F16" s="62">
        <f t="shared" ref="F16" si="6">E16/300*100</f>
        <v>47</v>
      </c>
      <c r="G16" s="63">
        <f>18+18</f>
        <v>36</v>
      </c>
      <c r="H16" s="62">
        <f t="shared" ref="H16" si="7">G16/100*100</f>
        <v>36</v>
      </c>
      <c r="I16" s="64">
        <f>G16+E16</f>
        <v>177</v>
      </c>
      <c r="J16" s="62">
        <f t="shared" ref="J16" si="8">I16/400*100</f>
        <v>44.25</v>
      </c>
    </row>
    <row r="17" spans="1:10" x14ac:dyDescent="0.25">
      <c r="A17" s="63"/>
      <c r="B17" s="16"/>
      <c r="C17" s="22"/>
      <c r="D17" s="20"/>
      <c r="E17" s="64"/>
      <c r="F17" s="65"/>
      <c r="G17" s="63"/>
      <c r="H17" s="65"/>
      <c r="I17" s="64"/>
      <c r="J17" s="65"/>
    </row>
    <row r="18" spans="1:10" ht="15" customHeight="1" x14ac:dyDescent="0.25">
      <c r="A18" s="61" t="s">
        <v>22</v>
      </c>
      <c r="B18" s="17" t="s">
        <v>23</v>
      </c>
      <c r="C18" s="21" t="s">
        <v>24</v>
      </c>
      <c r="D18" s="20">
        <v>9</v>
      </c>
      <c r="E18" s="64">
        <v>81</v>
      </c>
      <c r="F18" s="62">
        <f t="shared" ref="F18" si="9">E18/300*100</f>
        <v>27</v>
      </c>
      <c r="G18" s="63">
        <v>28</v>
      </c>
      <c r="H18" s="62">
        <f t="shared" ref="H18" si="10">G18/100*100</f>
        <v>28.000000000000004</v>
      </c>
      <c r="I18" s="64">
        <f>G18+E18</f>
        <v>109</v>
      </c>
      <c r="J18" s="62">
        <f t="shared" ref="J18" si="11">I18/400*100</f>
        <v>27.250000000000004</v>
      </c>
    </row>
    <row r="19" spans="1:10" x14ac:dyDescent="0.25">
      <c r="A19" s="63"/>
      <c r="B19" s="18"/>
      <c r="C19" s="22"/>
      <c r="D19" s="20"/>
      <c r="E19" s="64"/>
      <c r="F19" s="65"/>
      <c r="G19" s="63"/>
      <c r="H19" s="65"/>
      <c r="I19" s="64"/>
      <c r="J19" s="65"/>
    </row>
    <row r="20" spans="1:10" ht="15" customHeight="1" x14ac:dyDescent="0.25">
      <c r="A20" s="63" t="s">
        <v>25</v>
      </c>
      <c r="B20" s="15" t="s">
        <v>26</v>
      </c>
      <c r="C20" s="21" t="s">
        <v>27</v>
      </c>
      <c r="D20" s="20">
        <v>5</v>
      </c>
      <c r="E20" s="64">
        <v>67</v>
      </c>
      <c r="F20" s="62">
        <f t="shared" ref="F20" si="12">E20/300*100</f>
        <v>22.333333333333332</v>
      </c>
      <c r="G20" s="63">
        <v>12</v>
      </c>
      <c r="H20" s="62">
        <f t="shared" ref="H20" si="13">G20/100*100</f>
        <v>12</v>
      </c>
      <c r="I20" s="64">
        <f>G20+E20</f>
        <v>79</v>
      </c>
      <c r="J20" s="62">
        <f t="shared" ref="J20" si="14">I20/400*100</f>
        <v>19.75</v>
      </c>
    </row>
    <row r="21" spans="1:10" ht="15.75" thickBot="1" x14ac:dyDescent="0.3">
      <c r="A21" s="68"/>
      <c r="B21" s="19"/>
      <c r="C21" s="23"/>
      <c r="D21" s="25"/>
      <c r="E21" s="66"/>
      <c r="F21" s="67"/>
      <c r="G21" s="68"/>
      <c r="H21" s="67"/>
      <c r="I21" s="66"/>
      <c r="J21" s="67"/>
    </row>
    <row r="23" spans="1:10" x14ac:dyDescent="0.25">
      <c r="B23" s="1" t="s">
        <v>28</v>
      </c>
      <c r="C23" s="2" t="s">
        <v>38</v>
      </c>
    </row>
    <row r="24" spans="1:10" x14ac:dyDescent="0.25">
      <c r="C24" s="2" t="s">
        <v>39</v>
      </c>
    </row>
    <row r="26" spans="1:10" x14ac:dyDescent="0.25">
      <c r="H26" s="69" t="s">
        <v>40</v>
      </c>
      <c r="I26" s="69"/>
    </row>
    <row r="27" spans="1:10" x14ac:dyDescent="0.25">
      <c r="H27" s="69" t="s">
        <v>41</v>
      </c>
      <c r="I27" s="69"/>
    </row>
    <row r="28" spans="1:10" x14ac:dyDescent="0.25">
      <c r="H28" s="69" t="s">
        <v>42</v>
      </c>
      <c r="I28" s="69"/>
    </row>
  </sheetData>
  <autoFilter ref="A9:J9" xr:uid="{FACDFB71-95B9-4F7E-8AE8-5C1965BE3205}">
    <sortState xmlns:xlrd2="http://schemas.microsoft.com/office/spreadsheetml/2017/richdata2" ref="A12:J21">
      <sortCondition descending="1" ref="I9"/>
    </sortState>
  </autoFilter>
  <mergeCells count="80">
    <mergeCell ref="J20:J21"/>
    <mergeCell ref="H26:I26"/>
    <mergeCell ref="H27:I27"/>
    <mergeCell ref="H28:I28"/>
    <mergeCell ref="J18:J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16:J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4:J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2:J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0:J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8:J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D8:D9"/>
    <mergeCell ref="E8:E9"/>
    <mergeCell ref="F8:F9"/>
    <mergeCell ref="G8:G9"/>
    <mergeCell ref="H8:H9"/>
    <mergeCell ref="I8:I9"/>
    <mergeCell ref="E6:F6"/>
    <mergeCell ref="G6:H6"/>
    <mergeCell ref="I6:J6"/>
    <mergeCell ref="A7:A9"/>
    <mergeCell ref="B7:B9"/>
    <mergeCell ref="C7:D7"/>
    <mergeCell ref="E7:F7"/>
    <mergeCell ref="G7:H7"/>
    <mergeCell ref="I7:J7"/>
    <mergeCell ref="C8:C9"/>
  </mergeCells>
  <conditionalFormatting sqref="B23:C23 C24">
    <cfRule type="cellIs" dxfId="3" priority="4" stopIfTrue="1" operator="equal">
      <formula>0</formula>
    </cfRule>
  </conditionalFormatting>
  <conditionalFormatting sqref="B10 B12 B14 B16 B18 B20">
    <cfRule type="cellIs" dxfId="2" priority="3" stopIfTrue="1" operator="equal">
      <formula>0</formula>
    </cfRule>
  </conditionalFormatting>
  <conditionalFormatting sqref="C10 C12 C14 C16 C18 C20">
    <cfRule type="cellIs" dxfId="1" priority="2" stopIfTrue="1" operator="equal">
      <formula>0</formula>
    </cfRule>
  </conditionalFormatting>
  <conditionalFormatting sqref="D10 D12 D14 D16 D18 D20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Linhart Lukáš</dc:creator>
  <cp:keywords/>
  <dc:description/>
  <cp:lastModifiedBy>Linhart Lukáš</cp:lastModifiedBy>
  <cp:revision/>
  <dcterms:created xsi:type="dcterms:W3CDTF">2025-02-11T11:59:38Z</dcterms:created>
  <dcterms:modified xsi:type="dcterms:W3CDTF">2025-02-14T10:33:08Z</dcterms:modified>
  <cp:category/>
  <cp:contentStatus/>
</cp:coreProperties>
</file>